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KL\users$\aire.saluste\My Documents\EE SIC\SIC VII\"/>
    </mc:Choice>
  </mc:AlternateContent>
  <xr:revisionPtr revIDLastSave="0" documentId="13_ncr:1_{9951288C-5D1C-449E-A43C-6462547AC113}" xr6:coauthVersionLast="47" xr6:coauthVersionMax="47" xr10:uidLastSave="{00000000-0000-0000-0000-000000000000}"/>
  <bookViews>
    <workbookView xWindow="-120" yWindow="-120" windowWidth="29040" windowHeight="15840" xr2:uid="{6E231944-E738-4224-8798-BA27233387E9}"/>
  </bookViews>
  <sheets>
    <sheet name="Leh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M19" i="1"/>
  <c r="O19" i="1" s="1"/>
  <c r="M7" i="1"/>
  <c r="O7" i="1" s="1"/>
  <c r="G55" i="1"/>
  <c r="G40" i="1"/>
  <c r="M40" i="1" s="1"/>
  <c r="O40" i="1" s="1"/>
  <c r="F27" i="1"/>
  <c r="G27" i="1" s="1"/>
  <c r="M27" i="1" s="1"/>
  <c r="O27" i="1" s="1"/>
  <c r="G36" i="1"/>
  <c r="M36" i="1" s="1"/>
  <c r="O36" i="1" s="1"/>
  <c r="G51" i="1"/>
  <c r="M51" i="1" s="1"/>
  <c r="O51" i="1" s="1"/>
  <c r="G43" i="1"/>
  <c r="M43" i="1" s="1"/>
  <c r="O43" i="1" s="1"/>
  <c r="G42" i="1"/>
  <c r="M42" i="1" s="1"/>
  <c r="O42" i="1" s="1"/>
  <c r="I55" i="1" l="1"/>
  <c r="K55" i="1" s="1"/>
  <c r="L55" i="1" s="1"/>
  <c r="M55" i="1"/>
  <c r="G13" i="1"/>
  <c r="M13" i="1" s="1"/>
  <c r="O13" i="1" s="1"/>
  <c r="G9" i="1"/>
  <c r="F6" i="1"/>
  <c r="G6" i="1" s="1"/>
  <c r="I6" i="1" s="1"/>
  <c r="M9" i="1" l="1"/>
  <c r="O9" i="1" s="1"/>
  <c r="M5" i="1"/>
  <c r="K6" i="1"/>
  <c r="L5" i="1" s="1"/>
  <c r="M6" i="1"/>
  <c r="O6" i="1" s="1"/>
  <c r="G52" i="1"/>
  <c r="M52" i="1" s="1"/>
  <c r="O52" i="1" s="1"/>
  <c r="G16" i="1"/>
  <c r="M16" i="1" s="1"/>
  <c r="O16" i="1" s="1"/>
  <c r="G15" i="1"/>
  <c r="M15" i="1" s="1"/>
  <c r="O15" i="1" s="1"/>
  <c r="G50" i="1"/>
  <c r="M50" i="1" s="1"/>
  <c r="O50" i="1" s="1"/>
  <c r="G49" i="1"/>
  <c r="M49" i="1" s="1"/>
  <c r="O49" i="1" s="1"/>
  <c r="G48" i="1"/>
  <c r="M48" i="1" s="1"/>
  <c r="O48" i="1" s="1"/>
  <c r="G47" i="1"/>
  <c r="M47" i="1" s="1"/>
  <c r="O47" i="1" s="1"/>
  <c r="F46" i="1"/>
  <c r="G46" i="1" s="1"/>
  <c r="G44" i="1"/>
  <c r="G39" i="1"/>
  <c r="M39" i="1" s="1"/>
  <c r="O39" i="1" s="1"/>
  <c r="G38" i="1"/>
  <c r="M38" i="1" s="1"/>
  <c r="O38" i="1" s="1"/>
  <c r="G37" i="1"/>
  <c r="G34" i="1"/>
  <c r="M34" i="1" s="1"/>
  <c r="O34" i="1" s="1"/>
  <c r="G33" i="1"/>
  <c r="M33" i="1" s="1"/>
  <c r="O33" i="1" s="1"/>
  <c r="G32" i="1"/>
  <c r="M32" i="1" s="1"/>
  <c r="O32" i="1" s="1"/>
  <c r="G31" i="1"/>
  <c r="M31" i="1" s="1"/>
  <c r="O31" i="1" s="1"/>
  <c r="G30" i="1"/>
  <c r="M30" i="1" s="1"/>
  <c r="O30" i="1" s="1"/>
  <c r="G29" i="1"/>
  <c r="G26" i="1"/>
  <c r="M26" i="1" s="1"/>
  <c r="O26" i="1" s="1"/>
  <c r="G25" i="1"/>
  <c r="M25" i="1" s="1"/>
  <c r="O25" i="1" s="1"/>
  <c r="G24" i="1"/>
  <c r="M24" i="1" s="1"/>
  <c r="O24" i="1" s="1"/>
  <c r="G23" i="1"/>
  <c r="M23" i="1" s="1"/>
  <c r="O23" i="1" s="1"/>
  <c r="G22" i="1"/>
  <c r="M22" i="1" s="1"/>
  <c r="O22" i="1" s="1"/>
  <c r="G21" i="1"/>
  <c r="M21" i="1" s="1"/>
  <c r="O21" i="1" s="1"/>
  <c r="G20" i="1"/>
  <c r="M20" i="1" s="1"/>
  <c r="O20" i="1" s="1"/>
  <c r="G18" i="1"/>
  <c r="M18" i="1" s="1"/>
  <c r="O18" i="1" s="1"/>
  <c r="G17" i="1"/>
  <c r="M17" i="1" s="1"/>
  <c r="O17" i="1" s="1"/>
  <c r="G14" i="1"/>
  <c r="M14" i="1" s="1"/>
  <c r="O14" i="1" s="1"/>
  <c r="G12" i="1"/>
  <c r="M12" i="1" s="1"/>
  <c r="O12" i="1" s="1"/>
  <c r="G11" i="1"/>
  <c r="M11" i="1" s="1"/>
  <c r="O11" i="1" s="1"/>
  <c r="G10" i="1"/>
  <c r="K9" i="1" l="1"/>
  <c r="L8" i="1" s="1"/>
  <c r="M8" i="1"/>
  <c r="M57" i="1" s="1"/>
  <c r="M46" i="1"/>
  <c r="O46" i="1" s="1"/>
  <c r="I46" i="1"/>
  <c r="M37" i="1"/>
  <c r="O37" i="1" s="1"/>
  <c r="I36" i="1"/>
  <c r="M44" i="1"/>
  <c r="O44" i="1" s="1"/>
  <c r="I42" i="1"/>
  <c r="M10" i="1"/>
  <c r="O10" i="1" s="1"/>
  <c r="G53" i="1"/>
  <c r="M53" i="1" s="1"/>
  <c r="O53" i="1" s="1"/>
  <c r="M35" i="1" l="1"/>
  <c r="K36" i="1"/>
  <c r="L35" i="1" s="1"/>
  <c r="L57" i="1" s="1"/>
  <c r="M45" i="1"/>
  <c r="K46" i="1"/>
  <c r="L45" i="1" s="1"/>
  <c r="I56" i="1"/>
  <c r="M41" i="1"/>
  <c r="K42" i="1"/>
  <c r="L41" i="1" s="1"/>
  <c r="G54" i="1"/>
  <c r="M54" i="1" s="1"/>
  <c r="O54" i="1" s="1"/>
  <c r="G56" i="1" l="1"/>
  <c r="G5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kasutaja</author>
  </authors>
  <commentList>
    <comment ref="G40" authorId="0" shapeId="0" xr:uid="{47E292A5-536C-4973-89BF-852BEC233E37}">
      <text>
        <r>
          <rPr>
            <b/>
            <sz val="9"/>
            <color indexed="81"/>
            <rFont val="Segoe UI"/>
            <family val="2"/>
          </rPr>
          <t>kasutaja:</t>
        </r>
        <r>
          <rPr>
            <sz val="9"/>
            <color indexed="81"/>
            <rFont val="Segoe UI"/>
            <family val="2"/>
          </rPr>
          <t xml:space="preserve">
2024 aasta liikmemaksu arvestatakse 5 kuu ulatuses</t>
        </r>
      </text>
    </comment>
  </commentList>
</comments>
</file>

<file path=xl/sharedStrings.xml><?xml version="1.0" encoding="utf-8"?>
<sst xmlns="http://schemas.openxmlformats.org/spreadsheetml/2006/main" count="108" uniqueCount="75">
  <si>
    <t>Tegevus</t>
  </si>
  <si>
    <t>ühik</t>
  </si>
  <si>
    <t>ühiku hind</t>
  </si>
  <si>
    <t>küsitlus</t>
  </si>
  <si>
    <t>tk</t>
  </si>
  <si>
    <t>video</t>
  </si>
  <si>
    <t>tund</t>
  </si>
  <si>
    <t>veebileht</t>
  </si>
  <si>
    <t>Turvalise interneti päeva kampaania kogumiku kujundus</t>
  </si>
  <si>
    <t>Turvalise interneti päeva konverents 2024</t>
  </si>
  <si>
    <t>ruumi rent</t>
  </si>
  <si>
    <t>toitlustus - kohvipausid</t>
  </si>
  <si>
    <t>lektorite tasu</t>
  </si>
  <si>
    <t>lektorite transport</t>
  </si>
  <si>
    <t>km</t>
  </si>
  <si>
    <t>konverentsi visuaali kujundus</t>
  </si>
  <si>
    <t>konverentsi ülekanne</t>
  </si>
  <si>
    <t>toitlustus</t>
  </si>
  <si>
    <t>majutus</t>
  </si>
  <si>
    <t>transport</t>
  </si>
  <si>
    <t>seminaride ruumi rent</t>
  </si>
  <si>
    <t>Noortelt noortele veebiseminarid</t>
  </si>
  <si>
    <t>Noorte seminar 2023</t>
  </si>
  <si>
    <t>seminar</t>
  </si>
  <si>
    <t>Insafe koolitusseminaride lähetuskulud</t>
  </si>
  <si>
    <t>INHOPE koolitusseminaride lähetuskulud</t>
  </si>
  <si>
    <t>Safer Internet Forum lähetuskulud</t>
  </si>
  <si>
    <t>foorum</t>
  </si>
  <si>
    <t>lk</t>
  </si>
  <si>
    <t>aastamaks</t>
  </si>
  <si>
    <t>Kokku</t>
  </si>
  <si>
    <t>Tööpakett 1 - administreerimine</t>
  </si>
  <si>
    <t>1.1 Tegevuste läbiviimise korraldamine, infovahetus koostööpartneritega, aruandlus ja mõju hindamine</t>
  </si>
  <si>
    <t xml:space="preserve">tund </t>
  </si>
  <si>
    <t>ühiku arv kuus</t>
  </si>
  <si>
    <t xml:space="preserve">kuude arv </t>
  </si>
  <si>
    <t>ühikute arv kokku</t>
  </si>
  <si>
    <t>Tööpakett 2 - teavitustöö</t>
  </si>
  <si>
    <t>1.2 Sihtrühmade veebipõhine küsitlus tegevuste mõju hindamiseks</t>
  </si>
  <si>
    <t>materjal</t>
  </si>
  <si>
    <t>2.1 Teavitustöö materjalide koostamine, koolituste ja teavitusürituste organiseerimine, läbiviimine (sh sotsiaalmaks)</t>
  </si>
  <si>
    <t xml:space="preserve">Teavitusmaterjalid lapsevanematele </t>
  </si>
  <si>
    <t>Teavitusmaterjalide kujundus</t>
  </si>
  <si>
    <t>Teavitusvideod lapsevanematele</t>
  </si>
  <si>
    <t>Veebiseminarid lapsevanematele 4</t>
  </si>
  <si>
    <t>Teavitusplakat noortele, kujundus ja trükk A3</t>
  </si>
  <si>
    <t>Veebiseminar õpetajatele</t>
  </si>
  <si>
    <t>Turvalise interneti päeva kampaania 2024 teavitusvideo loomine</t>
  </si>
  <si>
    <t>Noorte osaluse töö koordineerimine</t>
  </si>
  <si>
    <t>3. Tööpakett 3 - vihjeliin</t>
  </si>
  <si>
    <t>Teadete käitlemine, statistika koostamine, aruannete koostamine, teavitusmaterjalide koostamine, kujundus</t>
  </si>
  <si>
    <t>INHOPE liikmeaastamaks</t>
  </si>
  <si>
    <t>4. Tööpakett 4 - siseriiklik koostöö</t>
  </si>
  <si>
    <t>4.1 Koostöökohtumised koostööpartneritega, sisendite andmine, ettekannete ettevalmistamine, üritustel osalemine</t>
  </si>
  <si>
    <t>Veebiplatvormi targaltinternetis.ee ajakohastamine turvalisuse, toimimise ja ligipääsetavuse tagamiseks.</t>
  </si>
  <si>
    <t>Vihjeliini teavitusvideo</t>
  </si>
  <si>
    <t>Vihjeliini veebilehe arendus turvlisuse, toimimise ja ligipääsetavuse tagamiseks</t>
  </si>
  <si>
    <t xml:space="preserve">Vihjeliini  koolitusseminar </t>
  </si>
  <si>
    <t>4.2 Nõuandva kogu koosolek (3) materjalide paljundus, kohvipaus</t>
  </si>
  <si>
    <t>4.3 Siseriiklik transport</t>
  </si>
  <si>
    <t>5. Tööpakett 5 - rahvusvaheline koostöö</t>
  </si>
  <si>
    <t>5.1 osalemine Insafe ja Inhope koolitusseminaridel, veebinaridel, panustamine töörühmadesse</t>
  </si>
  <si>
    <t>Teavitusmaterjalide tõlkimine</t>
  </si>
  <si>
    <t>Euroopa platvormile sisendite koostamine (artiklid, blogipostitused) ja loodud teavitusmaterjalide üleslaadimine</t>
  </si>
  <si>
    <t>Palgakulu kokku</t>
  </si>
  <si>
    <t>Tegevuskulu kokku</t>
  </si>
  <si>
    <t>Palga- ja tegevuskulu kokku</t>
  </si>
  <si>
    <t>Töötoad lastele ja noortele - lektorite tasu + transport</t>
  </si>
  <si>
    <t xml:space="preserve">Taotletav summa </t>
  </si>
  <si>
    <t>LISA 2. Toetuse taotluse finantseelarve</t>
  </si>
  <si>
    <t>Euroopa Komisjon 50%</t>
  </si>
  <si>
    <t>Sotsiaal-ministeerium 50%</t>
  </si>
  <si>
    <t>Üldkulu (7% palga- ja tegevuskuludest), (IT-kulud, domeeni haldus, virtuaalserveri haldus, raamatupidamisteenus, sidekulud, kontoritarbed, postikulud jm)</t>
  </si>
  <si>
    <t>kuu</t>
  </si>
  <si>
    <t>maksumus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</si>
</sst>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8" x14ac:knownFonts="1">
    <font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1" fillId="0" borderId="4" xfId="0" applyFont="1" applyBorder="1"/>
    <xf numFmtId="0" fontId="0" fillId="0" borderId="7" xfId="0" applyBorder="1"/>
    <xf numFmtId="4" fontId="0" fillId="0" borderId="0" xfId="0" applyNumberFormat="1"/>
    <xf numFmtId="0" fontId="0" fillId="0" borderId="4" xfId="0" applyBorder="1" applyAlignment="1">
      <alignment wrapText="1"/>
    </xf>
    <xf numFmtId="1" fontId="0" fillId="0" borderId="4" xfId="0" applyNumberFormat="1" applyBorder="1"/>
    <xf numFmtId="0" fontId="2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/>
    <xf numFmtId="0" fontId="2" fillId="0" borderId="9" xfId="0" applyFont="1" applyBorder="1"/>
    <xf numFmtId="0" fontId="1" fillId="0" borderId="9" xfId="0" applyFont="1" applyBorder="1"/>
    <xf numFmtId="0" fontId="1" fillId="0" borderId="9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/>
    <xf numFmtId="0" fontId="3" fillId="0" borderId="9" xfId="0" applyFont="1" applyBorder="1"/>
    <xf numFmtId="0" fontId="3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3" fontId="0" fillId="0" borderId="4" xfId="0" applyNumberFormat="1" applyBorder="1"/>
    <xf numFmtId="0" fontId="0" fillId="0" borderId="18" xfId="0" applyBorder="1"/>
    <xf numFmtId="0" fontId="2" fillId="0" borderId="7" xfId="0" applyFont="1" applyBorder="1"/>
    <xf numFmtId="0" fontId="1" fillId="0" borderId="7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10" xfId="0" applyBorder="1" applyAlignment="1">
      <alignment wrapText="1"/>
    </xf>
    <xf numFmtId="3" fontId="0" fillId="0" borderId="0" xfId="0" applyNumberFormat="1"/>
    <xf numFmtId="2" fontId="0" fillId="0" borderId="4" xfId="0" applyNumberFormat="1" applyBorder="1"/>
    <xf numFmtId="164" fontId="0" fillId="0" borderId="0" xfId="0" applyNumberFormat="1"/>
    <xf numFmtId="164" fontId="0" fillId="0" borderId="6" xfId="0" applyNumberFormat="1" applyBorder="1"/>
    <xf numFmtId="164" fontId="6" fillId="0" borderId="0" xfId="0" applyNumberFormat="1" applyFont="1"/>
    <xf numFmtId="0" fontId="3" fillId="2" borderId="19" xfId="0" applyFont="1" applyFill="1" applyBorder="1" applyAlignment="1">
      <alignment wrapText="1"/>
    </xf>
    <xf numFmtId="0" fontId="2" fillId="2" borderId="18" xfId="0" applyFont="1" applyFill="1" applyBorder="1"/>
    <xf numFmtId="0" fontId="1" fillId="2" borderId="18" xfId="0" applyFont="1" applyFill="1" applyBorder="1"/>
    <xf numFmtId="0" fontId="3" fillId="2" borderId="19" xfId="0" applyFont="1" applyFill="1" applyBorder="1"/>
    <xf numFmtId="0" fontId="0" fillId="2" borderId="18" xfId="0" applyFill="1" applyBorder="1"/>
    <xf numFmtId="0" fontId="0" fillId="2" borderId="5" xfId="0" applyFill="1" applyBorder="1"/>
    <xf numFmtId="0" fontId="2" fillId="2" borderId="9" xfId="0" applyFont="1" applyFill="1" applyBorder="1" applyAlignment="1">
      <alignment wrapText="1"/>
    </xf>
    <xf numFmtId="0" fontId="0" fillId="2" borderId="1" xfId="0" applyFill="1" applyBorder="1"/>
    <xf numFmtId="164" fontId="0" fillId="0" borderId="20" xfId="0" applyNumberFormat="1" applyBorder="1"/>
    <xf numFmtId="164" fontId="0" fillId="2" borderId="18" xfId="0" applyNumberFormat="1" applyFill="1" applyBorder="1"/>
    <xf numFmtId="164" fontId="0" fillId="0" borderId="3" xfId="0" applyNumberFormat="1" applyBorder="1"/>
    <xf numFmtId="164" fontId="0" fillId="0" borderId="21" xfId="0" applyNumberFormat="1" applyBorder="1"/>
    <xf numFmtId="164" fontId="2" fillId="0" borderId="5" xfId="0" applyNumberFormat="1" applyFont="1" applyBorder="1"/>
    <xf numFmtId="164" fontId="0" fillId="0" borderId="5" xfId="0" applyNumberFormat="1" applyBorder="1"/>
    <xf numFmtId="164" fontId="1" fillId="0" borderId="5" xfId="0" applyNumberFormat="1" applyFont="1" applyBorder="1"/>
    <xf numFmtId="164" fontId="2" fillId="0" borderId="21" xfId="0" applyNumberFormat="1" applyFont="1" applyBorder="1"/>
    <xf numFmtId="164" fontId="2" fillId="2" borderId="18" xfId="0" applyNumberFormat="1" applyFont="1" applyFill="1" applyBorder="1"/>
    <xf numFmtId="164" fontId="2" fillId="0" borderId="22" xfId="0" applyNumberFormat="1" applyFont="1" applyBorder="1"/>
    <xf numFmtId="164" fontId="2" fillId="2" borderId="5" xfId="0" applyNumberFormat="1" applyFont="1" applyFill="1" applyBorder="1"/>
    <xf numFmtId="164" fontId="3" fillId="0" borderId="5" xfId="0" applyNumberFormat="1" applyFont="1" applyBorder="1"/>
    <xf numFmtId="164" fontId="3" fillId="0" borderId="23" xfId="0" applyNumberFormat="1" applyFont="1" applyBorder="1"/>
    <xf numFmtId="0" fontId="0" fillId="2" borderId="4" xfId="0" applyFill="1" applyBorder="1"/>
    <xf numFmtId="164" fontId="6" fillId="2" borderId="4" xfId="0" applyNumberFormat="1" applyFont="1" applyFill="1" applyBorder="1"/>
    <xf numFmtId="164" fontId="6" fillId="0" borderId="4" xfId="0" applyNumberFormat="1" applyFont="1" applyBorder="1"/>
    <xf numFmtId="164" fontId="7" fillId="0" borderId="4" xfId="0" applyNumberFormat="1" applyFont="1" applyBorder="1"/>
    <xf numFmtId="3" fontId="0" fillId="2" borderId="4" xfId="0" applyNumberFormat="1" applyFill="1" applyBorder="1"/>
    <xf numFmtId="164" fontId="0" fillId="0" borderId="4" xfId="0" applyNumberFormat="1" applyBorder="1"/>
    <xf numFmtId="0" fontId="0" fillId="0" borderId="24" xfId="0" applyBorder="1"/>
    <xf numFmtId="0" fontId="0" fillId="0" borderId="25" xfId="0" applyBorder="1"/>
    <xf numFmtId="9" fontId="6" fillId="0" borderId="25" xfId="0" applyNumberFormat="1" applyFont="1" applyBorder="1" applyAlignment="1">
      <alignment horizontal="center" wrapText="1"/>
    </xf>
    <xf numFmtId="9" fontId="6" fillId="0" borderId="26" xfId="0" applyNumberFormat="1" applyFont="1" applyBorder="1" applyAlignment="1">
      <alignment horizontal="center" wrapText="1"/>
    </xf>
    <xf numFmtId="0" fontId="0" fillId="2" borderId="9" xfId="0" applyFill="1" applyBorder="1"/>
    <xf numFmtId="164" fontId="7" fillId="0" borderId="6" xfId="0" applyNumberFormat="1" applyFont="1" applyBorder="1"/>
    <xf numFmtId="164" fontId="6" fillId="2" borderId="6" xfId="0" applyNumberFormat="1" applyFont="1" applyFill="1" applyBorder="1"/>
    <xf numFmtId="0" fontId="0" fillId="0" borderId="11" xfId="0" applyBorder="1"/>
    <xf numFmtId="0" fontId="0" fillId="0" borderId="27" xfId="0" applyBorder="1"/>
    <xf numFmtId="164" fontId="6" fillId="0" borderId="27" xfId="0" applyNumberFormat="1" applyFont="1" applyBorder="1"/>
    <xf numFmtId="164" fontId="6" fillId="0" borderId="15" xfId="0" applyNumberFormat="1" applyFont="1" applyBorder="1"/>
    <xf numFmtId="164" fontId="0" fillId="0" borderId="17" xfId="0" applyNumberFormat="1" applyBorder="1"/>
    <xf numFmtId="164" fontId="0" fillId="0" borderId="2" xfId="0" applyNumberFormat="1" applyBorder="1"/>
    <xf numFmtId="164" fontId="0" fillId="0" borderId="7" xfId="0" applyNumberFormat="1" applyBorder="1"/>
    <xf numFmtId="164" fontId="1" fillId="0" borderId="4" xfId="0" applyNumberFormat="1" applyFont="1" applyBorder="1"/>
    <xf numFmtId="164" fontId="2" fillId="0" borderId="7" xfId="0" applyNumberFormat="1" applyFont="1" applyBorder="1"/>
    <xf numFmtId="164" fontId="2" fillId="0" borderId="2" xfId="0" applyNumberFormat="1" applyFont="1" applyBorder="1"/>
    <xf numFmtId="164" fontId="0" fillId="0" borderId="18" xfId="0" applyNumberFormat="1" applyBorder="1"/>
    <xf numFmtId="164" fontId="0" fillId="0" borderId="1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EAB2E-E827-41C6-9346-5DED56FFB6F3}">
  <dimension ref="A2:O59"/>
  <sheetViews>
    <sheetView tabSelected="1" topLeftCell="A37" zoomScale="115" zoomScaleNormal="115" workbookViewId="0">
      <selection activeCell="A59" sqref="A59"/>
    </sheetView>
  </sheetViews>
  <sheetFormatPr defaultRowHeight="15" x14ac:dyDescent="0.25"/>
  <cols>
    <col min="1" max="1" width="57.85546875" customWidth="1"/>
    <col min="2" max="2" width="12.5703125" customWidth="1"/>
    <col min="3" max="3" width="11.28515625" style="35" customWidth="1"/>
    <col min="4" max="4" width="14.140625" customWidth="1"/>
    <col min="5" max="5" width="10.85546875" customWidth="1"/>
    <col min="6" max="6" width="16.140625" customWidth="1"/>
    <col min="7" max="7" width="13.42578125" style="35" customWidth="1"/>
    <col min="8" max="8" width="5.5703125" hidden="1" customWidth="1"/>
    <col min="9" max="9" width="11.5703125" hidden="1" customWidth="1"/>
    <col min="10" max="10" width="5.28515625" hidden="1" customWidth="1"/>
    <col min="11" max="11" width="6.42578125" hidden="1" customWidth="1"/>
    <col min="12" max="12" width="10.42578125" style="37" bestFit="1" customWidth="1"/>
    <col min="13" max="13" width="12.7109375" style="37" bestFit="1" customWidth="1"/>
    <col min="14" max="15" width="12.85546875" customWidth="1"/>
  </cols>
  <sheetData>
    <row r="2" spans="1:15" x14ac:dyDescent="0.25">
      <c r="A2" t="s">
        <v>69</v>
      </c>
    </row>
    <row r="3" spans="1:15" ht="15.75" thickBot="1" x14ac:dyDescent="0.3"/>
    <row r="4" spans="1:15" ht="45" x14ac:dyDescent="0.25">
      <c r="A4" s="24" t="s">
        <v>0</v>
      </c>
      <c r="B4" s="25" t="s">
        <v>1</v>
      </c>
      <c r="C4" s="76" t="s">
        <v>2</v>
      </c>
      <c r="D4" s="25" t="s">
        <v>34</v>
      </c>
      <c r="E4" s="25" t="s">
        <v>35</v>
      </c>
      <c r="F4" s="25" t="s">
        <v>36</v>
      </c>
      <c r="G4" s="46" t="s">
        <v>74</v>
      </c>
      <c r="H4" s="65"/>
      <c r="I4" s="66"/>
      <c r="J4" s="66"/>
      <c r="K4" s="66"/>
      <c r="L4" s="67" t="s">
        <v>70</v>
      </c>
      <c r="M4" s="67" t="s">
        <v>70</v>
      </c>
      <c r="N4" s="67" t="s">
        <v>71</v>
      </c>
      <c r="O4" s="68" t="s">
        <v>71</v>
      </c>
    </row>
    <row r="5" spans="1:15" x14ac:dyDescent="0.25">
      <c r="A5" s="41" t="s">
        <v>31</v>
      </c>
      <c r="B5" s="42"/>
      <c r="C5" s="47"/>
      <c r="D5" s="42"/>
      <c r="E5" s="42"/>
      <c r="F5" s="42"/>
      <c r="G5" s="47"/>
      <c r="H5" s="69"/>
      <c r="I5" s="59"/>
      <c r="J5" s="59"/>
      <c r="K5" s="59">
        <v>17</v>
      </c>
      <c r="L5" s="60">
        <f>K6/2</f>
        <v>648.05882352941171</v>
      </c>
      <c r="M5" s="60">
        <f>I6/2</f>
        <v>11017</v>
      </c>
      <c r="N5" s="60">
        <v>648.05882352941171</v>
      </c>
      <c r="O5" s="71">
        <v>11017</v>
      </c>
    </row>
    <row r="6" spans="1:15" ht="30" x14ac:dyDescent="0.25">
      <c r="A6" s="11" t="s">
        <v>32</v>
      </c>
      <c r="B6" s="1" t="s">
        <v>33</v>
      </c>
      <c r="C6" s="77">
        <v>16.7</v>
      </c>
      <c r="D6" s="1">
        <v>60</v>
      </c>
      <c r="E6" s="1">
        <v>17</v>
      </c>
      <c r="F6" s="1">
        <f>D6*E6</f>
        <v>1020</v>
      </c>
      <c r="G6" s="48">
        <f>C6*F6</f>
        <v>17034</v>
      </c>
      <c r="H6" s="12"/>
      <c r="I6" s="26">
        <f>G6+G7</f>
        <v>22034</v>
      </c>
      <c r="J6" s="3"/>
      <c r="K6" s="3">
        <f>I6/K5</f>
        <v>1296.1176470588234</v>
      </c>
      <c r="L6" s="61"/>
      <c r="M6" s="62">
        <f>G6/2</f>
        <v>8517</v>
      </c>
      <c r="N6" s="62"/>
      <c r="O6" s="70">
        <f>M6</f>
        <v>8517</v>
      </c>
    </row>
    <row r="7" spans="1:15" x14ac:dyDescent="0.25">
      <c r="A7" s="18" t="s">
        <v>38</v>
      </c>
      <c r="B7" s="6" t="s">
        <v>3</v>
      </c>
      <c r="C7" s="78">
        <v>5000</v>
      </c>
      <c r="D7" s="6"/>
      <c r="E7" s="6"/>
      <c r="F7" s="6">
        <v>1</v>
      </c>
      <c r="G7" s="49">
        <v>5000</v>
      </c>
      <c r="H7" s="12"/>
      <c r="I7" s="3"/>
      <c r="J7" s="3"/>
      <c r="K7" s="3"/>
      <c r="L7" s="61"/>
      <c r="M7" s="62">
        <f>G7/2</f>
        <v>2500</v>
      </c>
      <c r="N7" s="62"/>
      <c r="O7" s="70">
        <f>M7</f>
        <v>2500</v>
      </c>
    </row>
    <row r="8" spans="1:15" x14ac:dyDescent="0.25">
      <c r="A8" s="41" t="s">
        <v>37</v>
      </c>
      <c r="B8" s="42"/>
      <c r="C8" s="47"/>
      <c r="D8" s="42"/>
      <c r="E8" s="42"/>
      <c r="F8" s="42"/>
      <c r="G8" s="47"/>
      <c r="H8" s="69"/>
      <c r="I8" s="59"/>
      <c r="J8" s="59"/>
      <c r="K8" s="59"/>
      <c r="L8" s="60">
        <f>K9/2</f>
        <v>2254.2882352941178</v>
      </c>
      <c r="M8" s="60">
        <f>I9/2</f>
        <v>38322.9</v>
      </c>
      <c r="N8" s="60">
        <v>2254.2882352941178</v>
      </c>
      <c r="O8" s="71">
        <v>38322.9</v>
      </c>
    </row>
    <row r="9" spans="1:15" ht="45" x14ac:dyDescent="0.25">
      <c r="A9" s="10" t="s">
        <v>40</v>
      </c>
      <c r="B9" s="1" t="s">
        <v>6</v>
      </c>
      <c r="C9" s="77">
        <v>16.7</v>
      </c>
      <c r="D9" s="1"/>
      <c r="E9" s="1">
        <v>17</v>
      </c>
      <c r="F9" s="1">
        <v>1666</v>
      </c>
      <c r="G9" s="48">
        <f>C9*F9</f>
        <v>27822.199999999997</v>
      </c>
      <c r="H9" s="12"/>
      <c r="I9" s="64">
        <f>SUM(G9:G34)</f>
        <v>76645.8</v>
      </c>
      <c r="J9" s="3"/>
      <c r="K9" s="3">
        <f>I9/K5</f>
        <v>4508.5764705882357</v>
      </c>
      <c r="L9" s="61"/>
      <c r="M9" s="62">
        <f t="shared" ref="M9:M27" si="0">G9/2</f>
        <v>13911.099999999999</v>
      </c>
      <c r="N9" s="62"/>
      <c r="O9" s="70">
        <f>M9</f>
        <v>13911.099999999999</v>
      </c>
    </row>
    <row r="10" spans="1:15" x14ac:dyDescent="0.25">
      <c r="A10" s="16" t="s">
        <v>41</v>
      </c>
      <c r="B10" s="3" t="s">
        <v>39</v>
      </c>
      <c r="C10" s="64">
        <v>500</v>
      </c>
      <c r="D10" s="3"/>
      <c r="E10" s="3"/>
      <c r="F10" s="3">
        <v>3</v>
      </c>
      <c r="G10" s="50">
        <f>C10*F10</f>
        <v>1500</v>
      </c>
      <c r="H10" s="12"/>
      <c r="I10" s="3"/>
      <c r="J10" s="3"/>
      <c r="K10" s="3"/>
      <c r="L10" s="61"/>
      <c r="M10" s="62">
        <f t="shared" si="0"/>
        <v>750</v>
      </c>
      <c r="N10" s="62"/>
      <c r="O10" s="70">
        <f>M10</f>
        <v>750</v>
      </c>
    </row>
    <row r="11" spans="1:15" x14ac:dyDescent="0.25">
      <c r="A11" s="16" t="s">
        <v>42</v>
      </c>
      <c r="B11" s="3" t="s">
        <v>4</v>
      </c>
      <c r="C11" s="64">
        <v>250</v>
      </c>
      <c r="D11" s="3"/>
      <c r="E11" s="3"/>
      <c r="F11" s="3">
        <v>3</v>
      </c>
      <c r="G11" s="50">
        <f>C11*F11</f>
        <v>750</v>
      </c>
      <c r="H11" s="12"/>
      <c r="I11" s="3"/>
      <c r="J11" s="3"/>
      <c r="K11" s="3"/>
      <c r="L11" s="61"/>
      <c r="M11" s="62">
        <f t="shared" si="0"/>
        <v>375</v>
      </c>
      <c r="N11" s="62"/>
      <c r="O11" s="70">
        <f t="shared" ref="O11:O34" si="1">M11</f>
        <v>375</v>
      </c>
    </row>
    <row r="12" spans="1:15" x14ac:dyDescent="0.25">
      <c r="A12" s="17" t="s">
        <v>43</v>
      </c>
      <c r="B12" s="3" t="s">
        <v>5</v>
      </c>
      <c r="C12" s="64">
        <v>4000</v>
      </c>
      <c r="D12" s="3"/>
      <c r="E12" s="3"/>
      <c r="F12" s="3">
        <v>2</v>
      </c>
      <c r="G12" s="50">
        <f>C12*F12</f>
        <v>8000</v>
      </c>
      <c r="H12" s="12"/>
      <c r="I12" s="3"/>
      <c r="J12" s="3"/>
      <c r="K12" s="3"/>
      <c r="L12" s="61"/>
      <c r="M12" s="62">
        <f t="shared" si="0"/>
        <v>4000</v>
      </c>
      <c r="N12" s="62"/>
      <c r="O12" s="70">
        <f t="shared" si="1"/>
        <v>4000</v>
      </c>
    </row>
    <row r="13" spans="1:15" x14ac:dyDescent="0.25">
      <c r="A13" s="12" t="s">
        <v>44</v>
      </c>
      <c r="B13" s="3" t="s">
        <v>23</v>
      </c>
      <c r="C13" s="64">
        <v>300</v>
      </c>
      <c r="D13" s="3"/>
      <c r="E13" s="3"/>
      <c r="F13" s="3">
        <v>4</v>
      </c>
      <c r="G13" s="51">
        <f>C13*F13</f>
        <v>1200</v>
      </c>
      <c r="H13" s="12"/>
      <c r="I13" s="3"/>
      <c r="J13" s="3"/>
      <c r="K13" s="3"/>
      <c r="L13" s="61"/>
      <c r="M13" s="62">
        <f t="shared" si="0"/>
        <v>600</v>
      </c>
      <c r="N13" s="62"/>
      <c r="O13" s="70">
        <f t="shared" si="1"/>
        <v>600</v>
      </c>
    </row>
    <row r="14" spans="1:15" x14ac:dyDescent="0.25">
      <c r="A14" s="13" t="s">
        <v>45</v>
      </c>
      <c r="B14" s="3" t="s">
        <v>4</v>
      </c>
      <c r="C14" s="64">
        <v>2</v>
      </c>
      <c r="D14" s="3"/>
      <c r="E14" s="3"/>
      <c r="F14" s="3">
        <v>1000</v>
      </c>
      <c r="G14" s="51">
        <f t="shared" ref="G14:G16" si="2">C14*F14</f>
        <v>2000</v>
      </c>
      <c r="H14" s="12"/>
      <c r="I14" s="3"/>
      <c r="J14" s="3"/>
      <c r="K14" s="3"/>
      <c r="L14" s="61"/>
      <c r="M14" s="62">
        <f t="shared" si="0"/>
        <v>1000</v>
      </c>
      <c r="N14" s="62"/>
      <c r="O14" s="70">
        <f t="shared" si="1"/>
        <v>1000</v>
      </c>
    </row>
    <row r="15" spans="1:15" x14ac:dyDescent="0.25">
      <c r="A15" s="12" t="s">
        <v>46</v>
      </c>
      <c r="B15" s="3" t="s">
        <v>4</v>
      </c>
      <c r="C15" s="64">
        <v>300</v>
      </c>
      <c r="D15" s="3"/>
      <c r="E15" s="3"/>
      <c r="F15" s="3">
        <v>1</v>
      </c>
      <c r="G15" s="51">
        <f t="shared" si="2"/>
        <v>300</v>
      </c>
      <c r="H15" s="12"/>
      <c r="I15" s="3"/>
      <c r="J15" s="3"/>
      <c r="K15" s="3"/>
      <c r="L15" s="61"/>
      <c r="M15" s="62">
        <f t="shared" si="0"/>
        <v>150</v>
      </c>
      <c r="N15" s="62"/>
      <c r="O15" s="70">
        <f t="shared" si="1"/>
        <v>150</v>
      </c>
    </row>
    <row r="16" spans="1:15" ht="30" x14ac:dyDescent="0.25">
      <c r="A16" s="17" t="s">
        <v>54</v>
      </c>
      <c r="B16" s="3" t="s">
        <v>4</v>
      </c>
      <c r="C16" s="64">
        <v>2000</v>
      </c>
      <c r="D16" s="3"/>
      <c r="E16" s="3"/>
      <c r="F16" s="3">
        <v>1</v>
      </c>
      <c r="G16" s="51">
        <f t="shared" si="2"/>
        <v>2000</v>
      </c>
      <c r="H16" s="12"/>
      <c r="I16" s="3"/>
      <c r="J16" s="3"/>
      <c r="K16" s="3"/>
      <c r="L16" s="61"/>
      <c r="M16" s="62">
        <f t="shared" si="0"/>
        <v>1000</v>
      </c>
      <c r="N16" s="62"/>
      <c r="O16" s="70">
        <f t="shared" si="1"/>
        <v>1000</v>
      </c>
    </row>
    <row r="17" spans="1:15" x14ac:dyDescent="0.25">
      <c r="A17" s="13" t="s">
        <v>8</v>
      </c>
      <c r="B17" s="3" t="s">
        <v>4</v>
      </c>
      <c r="C17" s="64">
        <v>300</v>
      </c>
      <c r="D17" s="3"/>
      <c r="E17" s="3"/>
      <c r="F17" s="3">
        <v>2</v>
      </c>
      <c r="G17" s="51">
        <f>C17*F17</f>
        <v>600</v>
      </c>
      <c r="H17" s="12"/>
      <c r="I17" s="3"/>
      <c r="J17" s="3"/>
      <c r="K17" s="3"/>
      <c r="L17" s="61"/>
      <c r="M17" s="62">
        <f t="shared" si="0"/>
        <v>300</v>
      </c>
      <c r="N17" s="62"/>
      <c r="O17" s="70">
        <f t="shared" si="1"/>
        <v>300</v>
      </c>
    </row>
    <row r="18" spans="1:15" x14ac:dyDescent="0.25">
      <c r="A18" s="13" t="s">
        <v>47</v>
      </c>
      <c r="B18" s="3" t="s">
        <v>4</v>
      </c>
      <c r="C18" s="64">
        <v>4000</v>
      </c>
      <c r="D18" s="3"/>
      <c r="E18" s="3"/>
      <c r="F18" s="3">
        <v>1</v>
      </c>
      <c r="G18" s="51">
        <f>C18*F18</f>
        <v>4000</v>
      </c>
      <c r="H18" s="12"/>
      <c r="I18" s="3"/>
      <c r="J18" s="3"/>
      <c r="K18" s="3"/>
      <c r="L18" s="61"/>
      <c r="M18" s="62">
        <f t="shared" si="0"/>
        <v>2000</v>
      </c>
      <c r="N18" s="62"/>
      <c r="O18" s="70">
        <f t="shared" si="1"/>
        <v>2000</v>
      </c>
    </row>
    <row r="19" spans="1:15" x14ac:dyDescent="0.25">
      <c r="A19" s="13" t="s">
        <v>9</v>
      </c>
      <c r="B19" s="3" t="s">
        <v>4</v>
      </c>
      <c r="C19" s="64"/>
      <c r="D19" s="3"/>
      <c r="E19" s="3"/>
      <c r="F19" s="3">
        <v>1</v>
      </c>
      <c r="G19" s="51"/>
      <c r="H19" s="12"/>
      <c r="I19" s="3"/>
      <c r="J19" s="3"/>
      <c r="K19" s="3"/>
      <c r="L19" s="61"/>
      <c r="M19" s="62">
        <f t="shared" si="0"/>
        <v>0</v>
      </c>
      <c r="N19" s="62"/>
      <c r="O19" s="70">
        <f t="shared" si="1"/>
        <v>0</v>
      </c>
    </row>
    <row r="20" spans="1:15" x14ac:dyDescent="0.25">
      <c r="A20" s="14" t="s">
        <v>10</v>
      </c>
      <c r="B20" s="5" t="s">
        <v>4</v>
      </c>
      <c r="C20" s="79">
        <v>1600</v>
      </c>
      <c r="D20" s="5"/>
      <c r="E20" s="5"/>
      <c r="F20" s="5">
        <v>1</v>
      </c>
      <c r="G20" s="52">
        <f t="shared" ref="G20:G27" si="3">C20*F20</f>
        <v>1600</v>
      </c>
      <c r="H20" s="12"/>
      <c r="I20" s="3"/>
      <c r="J20" s="3"/>
      <c r="K20" s="3"/>
      <c r="L20" s="61"/>
      <c r="M20" s="62">
        <f t="shared" si="0"/>
        <v>800</v>
      </c>
      <c r="N20" s="62"/>
      <c r="O20" s="70">
        <f t="shared" si="1"/>
        <v>800</v>
      </c>
    </row>
    <row r="21" spans="1:15" x14ac:dyDescent="0.25">
      <c r="A21" s="14" t="s">
        <v>11</v>
      </c>
      <c r="B21" s="5" t="s">
        <v>4</v>
      </c>
      <c r="C21" s="79">
        <v>2090</v>
      </c>
      <c r="D21" s="5"/>
      <c r="E21" s="5"/>
      <c r="F21" s="5">
        <v>2</v>
      </c>
      <c r="G21" s="52">
        <f t="shared" si="3"/>
        <v>4180</v>
      </c>
      <c r="H21" s="12"/>
      <c r="I21" s="3"/>
      <c r="J21" s="3"/>
      <c r="K21" s="3"/>
      <c r="L21" s="61"/>
      <c r="M21" s="62">
        <f t="shared" si="0"/>
        <v>2090</v>
      </c>
      <c r="N21" s="62"/>
      <c r="O21" s="70">
        <f t="shared" si="1"/>
        <v>2090</v>
      </c>
    </row>
    <row r="22" spans="1:15" x14ac:dyDescent="0.25">
      <c r="A22" s="14" t="s">
        <v>12</v>
      </c>
      <c r="B22" s="5" t="s">
        <v>4</v>
      </c>
      <c r="C22" s="79">
        <v>200</v>
      </c>
      <c r="D22" s="5"/>
      <c r="E22" s="5"/>
      <c r="F22" s="5">
        <v>5</v>
      </c>
      <c r="G22" s="52">
        <f t="shared" si="3"/>
        <v>1000</v>
      </c>
      <c r="H22" s="12"/>
      <c r="I22" s="3"/>
      <c r="J22" s="3"/>
      <c r="K22" s="3"/>
      <c r="L22" s="61"/>
      <c r="M22" s="62">
        <f t="shared" si="0"/>
        <v>500</v>
      </c>
      <c r="N22" s="62"/>
      <c r="O22" s="70">
        <f t="shared" si="1"/>
        <v>500</v>
      </c>
    </row>
    <row r="23" spans="1:15" x14ac:dyDescent="0.25">
      <c r="A23" s="14" t="s">
        <v>13</v>
      </c>
      <c r="B23" s="5" t="s">
        <v>14</v>
      </c>
      <c r="C23" s="79">
        <v>0.3</v>
      </c>
      <c r="D23" s="5"/>
      <c r="E23" s="5"/>
      <c r="F23" s="5">
        <v>600</v>
      </c>
      <c r="G23" s="52">
        <f t="shared" si="3"/>
        <v>180</v>
      </c>
      <c r="H23" s="12"/>
      <c r="I23" s="3"/>
      <c r="J23" s="3"/>
      <c r="K23" s="3"/>
      <c r="L23" s="61"/>
      <c r="M23" s="62">
        <f t="shared" si="0"/>
        <v>90</v>
      </c>
      <c r="N23" s="62"/>
      <c r="O23" s="70">
        <f t="shared" si="1"/>
        <v>90</v>
      </c>
    </row>
    <row r="24" spans="1:15" x14ac:dyDescent="0.25">
      <c r="A24" s="14" t="s">
        <v>15</v>
      </c>
      <c r="B24" s="5" t="s">
        <v>4</v>
      </c>
      <c r="C24" s="79">
        <v>300</v>
      </c>
      <c r="D24" s="5"/>
      <c r="E24" s="5"/>
      <c r="F24" s="5">
        <v>1</v>
      </c>
      <c r="G24" s="52">
        <f t="shared" si="3"/>
        <v>300</v>
      </c>
      <c r="H24" s="12"/>
      <c r="I24" s="3"/>
      <c r="J24" s="3"/>
      <c r="K24" s="3"/>
      <c r="L24" s="61"/>
      <c r="M24" s="62">
        <f t="shared" si="0"/>
        <v>150</v>
      </c>
      <c r="N24" s="62"/>
      <c r="O24" s="70">
        <f t="shared" si="1"/>
        <v>150</v>
      </c>
    </row>
    <row r="25" spans="1:15" x14ac:dyDescent="0.25">
      <c r="A25" s="15" t="s">
        <v>16</v>
      </c>
      <c r="B25" s="5" t="s">
        <v>4</v>
      </c>
      <c r="C25" s="79">
        <v>1500</v>
      </c>
      <c r="D25" s="5"/>
      <c r="E25" s="5"/>
      <c r="F25" s="5">
        <v>1</v>
      </c>
      <c r="G25" s="52">
        <f t="shared" si="3"/>
        <v>1500</v>
      </c>
      <c r="H25" s="12"/>
      <c r="I25" s="3"/>
      <c r="J25" s="3"/>
      <c r="K25" s="3"/>
      <c r="L25" s="61"/>
      <c r="M25" s="62">
        <f t="shared" si="0"/>
        <v>750</v>
      </c>
      <c r="N25" s="62"/>
      <c r="O25" s="70">
        <f t="shared" si="1"/>
        <v>750</v>
      </c>
    </row>
    <row r="26" spans="1:15" x14ac:dyDescent="0.25">
      <c r="A26" s="16" t="s">
        <v>67</v>
      </c>
      <c r="B26" s="3" t="s">
        <v>6</v>
      </c>
      <c r="C26" s="64">
        <v>100</v>
      </c>
      <c r="D26" s="3"/>
      <c r="E26" s="3"/>
      <c r="F26" s="3">
        <v>40</v>
      </c>
      <c r="G26" s="51">
        <f t="shared" si="3"/>
        <v>4000</v>
      </c>
      <c r="H26" s="12"/>
      <c r="I26" s="3"/>
      <c r="J26" s="3"/>
      <c r="K26" s="3"/>
      <c r="L26" s="61"/>
      <c r="M26" s="62">
        <f t="shared" si="0"/>
        <v>2000</v>
      </c>
      <c r="N26" s="62"/>
      <c r="O26" s="70">
        <f t="shared" si="1"/>
        <v>2000</v>
      </c>
    </row>
    <row r="27" spans="1:15" x14ac:dyDescent="0.25">
      <c r="A27" s="16" t="s">
        <v>48</v>
      </c>
      <c r="B27" s="3" t="s">
        <v>6</v>
      </c>
      <c r="C27" s="64">
        <v>16.7</v>
      </c>
      <c r="D27" s="3">
        <v>24</v>
      </c>
      <c r="E27" s="3">
        <v>17</v>
      </c>
      <c r="F27" s="3">
        <f>D27*E27</f>
        <v>408</v>
      </c>
      <c r="G27" s="51">
        <f t="shared" si="3"/>
        <v>6813.5999999999995</v>
      </c>
      <c r="H27" s="12"/>
      <c r="I27" s="3"/>
      <c r="J27" s="3"/>
      <c r="K27" s="3"/>
      <c r="L27" s="61"/>
      <c r="M27" s="62">
        <f t="shared" si="0"/>
        <v>3406.7999999999997</v>
      </c>
      <c r="N27" s="62"/>
      <c r="O27" s="70">
        <f t="shared" si="1"/>
        <v>3406.7999999999997</v>
      </c>
    </row>
    <row r="28" spans="1:15" x14ac:dyDescent="0.25">
      <c r="A28" s="17" t="s">
        <v>22</v>
      </c>
      <c r="B28" s="3" t="s">
        <v>4</v>
      </c>
      <c r="C28" s="64"/>
      <c r="D28" s="3"/>
      <c r="E28" s="3"/>
      <c r="F28" s="3">
        <v>1</v>
      </c>
      <c r="G28" s="51"/>
      <c r="H28" s="12"/>
      <c r="I28" s="3"/>
      <c r="J28" s="3"/>
      <c r="K28" s="3"/>
      <c r="L28" s="61"/>
      <c r="M28" s="62"/>
      <c r="N28" s="62"/>
      <c r="O28" s="70"/>
    </row>
    <row r="29" spans="1:15" x14ac:dyDescent="0.25">
      <c r="A29" s="15" t="s">
        <v>17</v>
      </c>
      <c r="B29" s="5" t="s">
        <v>4</v>
      </c>
      <c r="C29" s="79">
        <v>0</v>
      </c>
      <c r="D29" s="5"/>
      <c r="E29" s="5"/>
      <c r="F29" s="5">
        <v>1</v>
      </c>
      <c r="G29" s="52">
        <f t="shared" ref="G29:G33" si="4">C29*F29</f>
        <v>0</v>
      </c>
      <c r="H29" s="12"/>
      <c r="I29" s="3"/>
      <c r="J29" s="3"/>
      <c r="K29" s="3"/>
      <c r="L29" s="61"/>
      <c r="M29" s="62"/>
      <c r="N29" s="62"/>
      <c r="O29" s="70"/>
    </row>
    <row r="30" spans="1:15" x14ac:dyDescent="0.25">
      <c r="A30" s="15" t="s">
        <v>18</v>
      </c>
      <c r="B30" s="5" t="s">
        <v>4</v>
      </c>
      <c r="C30" s="79">
        <v>2500</v>
      </c>
      <c r="D30" s="5"/>
      <c r="E30" s="5"/>
      <c r="F30" s="5">
        <v>1</v>
      </c>
      <c r="G30" s="52">
        <f t="shared" si="4"/>
        <v>2500</v>
      </c>
      <c r="H30" s="12"/>
      <c r="I30" s="3"/>
      <c r="J30" s="3"/>
      <c r="K30" s="3"/>
      <c r="L30" s="61"/>
      <c r="M30" s="62">
        <f>G30/2</f>
        <v>1250</v>
      </c>
      <c r="N30" s="62"/>
      <c r="O30" s="70">
        <f t="shared" si="1"/>
        <v>1250</v>
      </c>
    </row>
    <row r="31" spans="1:15" x14ac:dyDescent="0.25">
      <c r="A31" s="15" t="s">
        <v>12</v>
      </c>
      <c r="B31" s="5" t="s">
        <v>4</v>
      </c>
      <c r="C31" s="79">
        <v>300</v>
      </c>
      <c r="D31" s="5"/>
      <c r="E31" s="5"/>
      <c r="F31" s="5">
        <v>4</v>
      </c>
      <c r="G31" s="52">
        <f t="shared" si="4"/>
        <v>1200</v>
      </c>
      <c r="H31" s="12"/>
      <c r="I31" s="3"/>
      <c r="J31" s="3"/>
      <c r="K31" s="3"/>
      <c r="L31" s="61"/>
      <c r="M31" s="62">
        <f>G31/2</f>
        <v>600</v>
      </c>
      <c r="N31" s="62"/>
      <c r="O31" s="70">
        <f t="shared" si="1"/>
        <v>600</v>
      </c>
    </row>
    <row r="32" spans="1:15" x14ac:dyDescent="0.25">
      <c r="A32" s="15" t="s">
        <v>19</v>
      </c>
      <c r="B32" s="5" t="s">
        <v>14</v>
      </c>
      <c r="C32" s="79">
        <v>4000</v>
      </c>
      <c r="D32" s="5"/>
      <c r="E32" s="5"/>
      <c r="F32" s="5">
        <v>1</v>
      </c>
      <c r="G32" s="52">
        <f t="shared" si="4"/>
        <v>4000</v>
      </c>
      <c r="H32" s="12"/>
      <c r="I32" s="3"/>
      <c r="J32" s="3"/>
      <c r="K32" s="3"/>
      <c r="L32" s="61"/>
      <c r="M32" s="62">
        <f>G32/2</f>
        <v>2000</v>
      </c>
      <c r="N32" s="62"/>
      <c r="O32" s="70">
        <f t="shared" si="1"/>
        <v>2000</v>
      </c>
    </row>
    <row r="33" spans="1:15" x14ac:dyDescent="0.25">
      <c r="A33" s="15" t="s">
        <v>20</v>
      </c>
      <c r="B33" s="5" t="s">
        <v>4</v>
      </c>
      <c r="C33" s="79">
        <v>600</v>
      </c>
      <c r="D33" s="5"/>
      <c r="E33" s="5"/>
      <c r="F33" s="5">
        <v>1</v>
      </c>
      <c r="G33" s="52">
        <f t="shared" si="4"/>
        <v>600</v>
      </c>
      <c r="H33" s="12"/>
      <c r="I33" s="3"/>
      <c r="J33" s="3"/>
      <c r="K33" s="3"/>
      <c r="L33" s="61"/>
      <c r="M33" s="62">
        <f>G33/2</f>
        <v>300</v>
      </c>
      <c r="N33" s="62"/>
      <c r="O33" s="70">
        <f t="shared" si="1"/>
        <v>300</v>
      </c>
    </row>
    <row r="34" spans="1:15" x14ac:dyDescent="0.25">
      <c r="A34" s="32" t="s">
        <v>21</v>
      </c>
      <c r="B34" s="28" t="s">
        <v>4</v>
      </c>
      <c r="C34" s="80">
        <v>300</v>
      </c>
      <c r="D34" s="29"/>
      <c r="E34" s="29"/>
      <c r="F34" s="28">
        <v>2</v>
      </c>
      <c r="G34" s="53">
        <f>C34*F34</f>
        <v>600</v>
      </c>
      <c r="H34" s="12"/>
      <c r="I34" s="3"/>
      <c r="J34" s="3"/>
      <c r="K34" s="3"/>
      <c r="L34" s="61"/>
      <c r="M34" s="62">
        <f>G34/2</f>
        <v>300</v>
      </c>
      <c r="N34" s="62"/>
      <c r="O34" s="70">
        <f t="shared" si="1"/>
        <v>300</v>
      </c>
    </row>
    <row r="35" spans="1:15" x14ac:dyDescent="0.25">
      <c r="A35" s="38" t="s">
        <v>49</v>
      </c>
      <c r="B35" s="39"/>
      <c r="C35" s="54"/>
      <c r="D35" s="40"/>
      <c r="E35" s="40"/>
      <c r="F35" s="39"/>
      <c r="G35" s="54"/>
      <c r="H35" s="69"/>
      <c r="I35" s="59"/>
      <c r="J35" s="59"/>
      <c r="K35" s="59"/>
      <c r="L35" s="60">
        <f>K36/2</f>
        <v>963.49999987647061</v>
      </c>
      <c r="M35" s="60">
        <f>I36/2</f>
        <v>16379.4999979</v>
      </c>
      <c r="N35" s="60">
        <v>963.49999987647061</v>
      </c>
      <c r="O35" s="71">
        <v>16379.4999979</v>
      </c>
    </row>
    <row r="36" spans="1:15" ht="30" x14ac:dyDescent="0.25">
      <c r="A36" s="10" t="s">
        <v>50</v>
      </c>
      <c r="B36" s="30" t="s">
        <v>6</v>
      </c>
      <c r="C36" s="81">
        <v>16.7</v>
      </c>
      <c r="D36" s="30">
        <v>60</v>
      </c>
      <c r="E36" s="30">
        <v>17</v>
      </c>
      <c r="F36" s="31">
        <v>1020</v>
      </c>
      <c r="G36" s="55">
        <f>SUM(C36*F36)</f>
        <v>17034</v>
      </c>
      <c r="H36" s="12"/>
      <c r="I36" s="3">
        <f>SUM(G36:G40)</f>
        <v>32758.999995800001</v>
      </c>
      <c r="J36" s="3"/>
      <c r="K36" s="3">
        <f>I36/K5</f>
        <v>1926.9999997529412</v>
      </c>
      <c r="L36" s="61"/>
      <c r="M36" s="62">
        <f>G36/2</f>
        <v>8517</v>
      </c>
      <c r="N36" s="62"/>
      <c r="O36" s="70">
        <f t="shared" ref="O36" si="5">M36</f>
        <v>8517</v>
      </c>
    </row>
    <row r="37" spans="1:15" x14ac:dyDescent="0.25">
      <c r="A37" s="12" t="s">
        <v>55</v>
      </c>
      <c r="B37" s="3" t="s">
        <v>5</v>
      </c>
      <c r="C37" s="64">
        <v>2000</v>
      </c>
      <c r="D37" s="3"/>
      <c r="E37" s="3"/>
      <c r="F37" s="4">
        <v>1</v>
      </c>
      <c r="G37" s="51">
        <f>C37*F37</f>
        <v>2000</v>
      </c>
      <c r="H37" s="12"/>
      <c r="I37" s="3"/>
      <c r="J37" s="3"/>
      <c r="K37" s="3"/>
      <c r="L37" s="61"/>
      <c r="M37" s="62">
        <f>G37/2</f>
        <v>1000</v>
      </c>
      <c r="N37" s="62"/>
      <c r="O37" s="70">
        <f t="shared" ref="O37:O40" si="6">M37</f>
        <v>1000</v>
      </c>
    </row>
    <row r="38" spans="1:15" ht="30" x14ac:dyDescent="0.25">
      <c r="A38" s="17" t="s">
        <v>56</v>
      </c>
      <c r="B38" s="3" t="s">
        <v>7</v>
      </c>
      <c r="C38" s="64">
        <v>4000</v>
      </c>
      <c r="D38" s="3"/>
      <c r="E38" s="3"/>
      <c r="F38" s="4">
        <v>1</v>
      </c>
      <c r="G38" s="51">
        <f>C38*F38</f>
        <v>4000</v>
      </c>
      <c r="H38" s="12"/>
      <c r="I38" s="3"/>
      <c r="J38" s="3"/>
      <c r="K38" s="3"/>
      <c r="L38" s="61"/>
      <c r="M38" s="62">
        <f>G38/2</f>
        <v>2000</v>
      </c>
      <c r="N38" s="62"/>
      <c r="O38" s="70">
        <f t="shared" si="6"/>
        <v>2000</v>
      </c>
    </row>
    <row r="39" spans="1:15" x14ac:dyDescent="0.25">
      <c r="A39" s="12" t="s">
        <v>57</v>
      </c>
      <c r="B39" s="3" t="s">
        <v>23</v>
      </c>
      <c r="C39" s="64">
        <v>400</v>
      </c>
      <c r="D39" s="3"/>
      <c r="E39" s="3"/>
      <c r="F39" s="3">
        <v>2</v>
      </c>
      <c r="G39" s="51">
        <f>C39*F39</f>
        <v>800</v>
      </c>
      <c r="H39" s="12"/>
      <c r="I39" s="3"/>
      <c r="J39" s="3"/>
      <c r="K39" s="3"/>
      <c r="L39" s="61"/>
      <c r="M39" s="62">
        <f>G39/2</f>
        <v>400</v>
      </c>
      <c r="N39" s="62"/>
      <c r="O39" s="70">
        <f t="shared" si="6"/>
        <v>400</v>
      </c>
    </row>
    <row r="40" spans="1:15" x14ac:dyDescent="0.25">
      <c r="A40" s="12" t="s">
        <v>51</v>
      </c>
      <c r="B40" s="3" t="s">
        <v>29</v>
      </c>
      <c r="C40" s="64">
        <v>6300</v>
      </c>
      <c r="D40" s="3"/>
      <c r="E40" s="3"/>
      <c r="F40" s="34">
        <v>1.416666666</v>
      </c>
      <c r="G40" s="51">
        <f>C40*F40</f>
        <v>8924.9999958000008</v>
      </c>
      <c r="H40" s="12"/>
      <c r="I40" s="3"/>
      <c r="J40" s="3"/>
      <c r="K40" s="3"/>
      <c r="L40" s="61"/>
      <c r="M40" s="62">
        <f>G40/2</f>
        <v>4462.4999979000004</v>
      </c>
      <c r="N40" s="62"/>
      <c r="O40" s="70">
        <f t="shared" si="6"/>
        <v>4462.4999979000004</v>
      </c>
    </row>
    <row r="41" spans="1:15" x14ac:dyDescent="0.25">
      <c r="A41" s="41" t="s">
        <v>52</v>
      </c>
      <c r="B41" s="42"/>
      <c r="C41" s="47"/>
      <c r="D41" s="42"/>
      <c r="E41" s="42"/>
      <c r="F41" s="43"/>
      <c r="G41" s="47"/>
      <c r="H41" s="69"/>
      <c r="I41" s="59"/>
      <c r="J41" s="59"/>
      <c r="K41" s="59"/>
      <c r="L41" s="60">
        <f>K42/2</f>
        <v>434.86764705882354</v>
      </c>
      <c r="M41" s="60">
        <f>I42/2</f>
        <v>7392.75</v>
      </c>
      <c r="N41" s="60">
        <v>434.86764705882354</v>
      </c>
      <c r="O41" s="71">
        <v>7392.75</v>
      </c>
    </row>
    <row r="42" spans="1:15" ht="30" x14ac:dyDescent="0.25">
      <c r="A42" s="16" t="s">
        <v>53</v>
      </c>
      <c r="B42" s="3" t="s">
        <v>6</v>
      </c>
      <c r="C42" s="64">
        <v>16.7</v>
      </c>
      <c r="D42" s="3">
        <v>45</v>
      </c>
      <c r="E42" s="3">
        <v>17</v>
      </c>
      <c r="F42" s="3">
        <v>765</v>
      </c>
      <c r="G42" s="51">
        <f>C42*F42</f>
        <v>12775.5</v>
      </c>
      <c r="H42" s="12"/>
      <c r="I42" s="26">
        <f>SUM(G42:G44)</f>
        <v>14785.5</v>
      </c>
      <c r="J42" s="3"/>
      <c r="K42" s="3">
        <f>I42/K5</f>
        <v>869.73529411764707</v>
      </c>
      <c r="L42" s="61"/>
      <c r="M42" s="62">
        <f>G42/2</f>
        <v>6387.75</v>
      </c>
      <c r="N42" s="62"/>
      <c r="O42" s="70">
        <f t="shared" ref="O42" si="7">M42</f>
        <v>6387.75</v>
      </c>
    </row>
    <row r="43" spans="1:15" ht="30" x14ac:dyDescent="0.25">
      <c r="A43" s="16" t="s">
        <v>58</v>
      </c>
      <c r="B43" s="3" t="s">
        <v>4</v>
      </c>
      <c r="C43" s="64">
        <v>250</v>
      </c>
      <c r="D43" s="3"/>
      <c r="E43" s="3"/>
      <c r="F43" s="3">
        <v>3</v>
      </c>
      <c r="G43" s="51">
        <f>C43*F43</f>
        <v>750</v>
      </c>
      <c r="H43" s="12"/>
      <c r="I43" s="3"/>
      <c r="J43" s="3"/>
      <c r="K43" s="3"/>
      <c r="L43" s="61"/>
      <c r="M43" s="62">
        <f>G43/2</f>
        <v>375</v>
      </c>
      <c r="N43" s="62"/>
      <c r="O43" s="70">
        <f t="shared" ref="O43:O44" si="8">M43</f>
        <v>375</v>
      </c>
    </row>
    <row r="44" spans="1:15" x14ac:dyDescent="0.25">
      <c r="A44" s="12" t="s">
        <v>59</v>
      </c>
      <c r="B44" s="3" t="s">
        <v>14</v>
      </c>
      <c r="C44" s="64">
        <v>0.3</v>
      </c>
      <c r="D44" s="3"/>
      <c r="E44" s="3"/>
      <c r="F44" s="3">
        <v>4200</v>
      </c>
      <c r="G44" s="51">
        <f>C44*F44</f>
        <v>1260</v>
      </c>
      <c r="H44" s="12"/>
      <c r="I44" s="3"/>
      <c r="J44" s="3"/>
      <c r="K44" s="3"/>
      <c r="L44" s="61"/>
      <c r="M44" s="62">
        <f>G44/2</f>
        <v>630</v>
      </c>
      <c r="N44" s="62"/>
      <c r="O44" s="70">
        <f t="shared" si="8"/>
        <v>630</v>
      </c>
    </row>
    <row r="45" spans="1:15" x14ac:dyDescent="0.25">
      <c r="A45" s="41" t="s">
        <v>60</v>
      </c>
      <c r="B45" s="42"/>
      <c r="C45" s="47"/>
      <c r="D45" s="42"/>
      <c r="E45" s="42"/>
      <c r="F45" s="42"/>
      <c r="G45" s="47"/>
      <c r="H45" s="69"/>
      <c r="I45" s="59"/>
      <c r="J45" s="59"/>
      <c r="K45" s="59"/>
      <c r="L45" s="60">
        <f>K46/2</f>
        <v>603.49117647058824</v>
      </c>
      <c r="M45" s="60">
        <f>I46/2</f>
        <v>10259.35</v>
      </c>
      <c r="N45" s="60">
        <v>603.49117647058824</v>
      </c>
      <c r="O45" s="71">
        <v>10259.35</v>
      </c>
    </row>
    <row r="46" spans="1:15" ht="30" x14ac:dyDescent="0.25">
      <c r="A46" s="11" t="s">
        <v>61</v>
      </c>
      <c r="B46" s="1" t="s">
        <v>6</v>
      </c>
      <c r="C46" s="77">
        <v>16.7</v>
      </c>
      <c r="D46" s="1">
        <v>18</v>
      </c>
      <c r="E46" s="1">
        <v>17</v>
      </c>
      <c r="F46" s="1">
        <f>D46*E46</f>
        <v>306</v>
      </c>
      <c r="G46" s="48">
        <f t="shared" ref="G46:G49" si="9">C46*F46</f>
        <v>5110.2</v>
      </c>
      <c r="H46" s="12"/>
      <c r="I46" s="3">
        <f>SUM(G46:G51)</f>
        <v>20518.7</v>
      </c>
      <c r="J46" s="3"/>
      <c r="K46" s="3">
        <f>I46/K5</f>
        <v>1206.9823529411765</v>
      </c>
      <c r="L46" s="61"/>
      <c r="M46" s="62">
        <f t="shared" ref="M46:M54" si="10">G46/2</f>
        <v>2555.1</v>
      </c>
      <c r="N46" s="62"/>
      <c r="O46" s="70">
        <f t="shared" ref="O46" si="11">M46</f>
        <v>2555.1</v>
      </c>
    </row>
    <row r="47" spans="1:15" x14ac:dyDescent="0.25">
      <c r="A47" s="12" t="s">
        <v>24</v>
      </c>
      <c r="B47" s="8" t="s">
        <v>23</v>
      </c>
      <c r="C47" s="64">
        <v>1500</v>
      </c>
      <c r="D47" s="3"/>
      <c r="E47" s="3"/>
      <c r="F47" s="9">
        <v>3</v>
      </c>
      <c r="G47" s="51">
        <f t="shared" si="9"/>
        <v>4500</v>
      </c>
      <c r="H47" s="12"/>
      <c r="I47" s="3"/>
      <c r="J47" s="3"/>
      <c r="K47" s="3"/>
      <c r="L47" s="61"/>
      <c r="M47" s="62">
        <f t="shared" si="10"/>
        <v>2250</v>
      </c>
      <c r="N47" s="62"/>
      <c r="O47" s="70">
        <f t="shared" ref="O47:O54" si="12">M47</f>
        <v>2250</v>
      </c>
    </row>
    <row r="48" spans="1:15" x14ac:dyDescent="0.25">
      <c r="A48" s="12" t="s">
        <v>25</v>
      </c>
      <c r="B48" s="3" t="s">
        <v>23</v>
      </c>
      <c r="C48" s="64">
        <v>1500</v>
      </c>
      <c r="D48" s="3"/>
      <c r="E48" s="3"/>
      <c r="F48" s="3">
        <v>3</v>
      </c>
      <c r="G48" s="51">
        <f t="shared" si="9"/>
        <v>4500</v>
      </c>
      <c r="H48" s="12"/>
      <c r="I48" s="3"/>
      <c r="J48" s="3"/>
      <c r="K48" s="3"/>
      <c r="L48" s="61"/>
      <c r="M48" s="62">
        <f t="shared" si="10"/>
        <v>2250</v>
      </c>
      <c r="N48" s="62"/>
      <c r="O48" s="70">
        <f t="shared" si="12"/>
        <v>2250</v>
      </c>
    </row>
    <row r="49" spans="1:15" x14ac:dyDescent="0.25">
      <c r="A49" s="12" t="s">
        <v>26</v>
      </c>
      <c r="B49" s="3" t="s">
        <v>27</v>
      </c>
      <c r="C49" s="64">
        <v>900</v>
      </c>
      <c r="D49" s="3"/>
      <c r="E49" s="3"/>
      <c r="F49" s="3">
        <v>1</v>
      </c>
      <c r="G49" s="51">
        <f t="shared" si="9"/>
        <v>900</v>
      </c>
      <c r="H49" s="12"/>
      <c r="I49" s="3"/>
      <c r="J49" s="3"/>
      <c r="K49" s="3"/>
      <c r="L49" s="61"/>
      <c r="M49" s="62">
        <f t="shared" si="10"/>
        <v>450</v>
      </c>
      <c r="N49" s="62"/>
      <c r="O49" s="70">
        <f t="shared" si="12"/>
        <v>450</v>
      </c>
    </row>
    <row r="50" spans="1:15" x14ac:dyDescent="0.25">
      <c r="A50" s="12" t="s">
        <v>62</v>
      </c>
      <c r="B50" s="3" t="s">
        <v>28</v>
      </c>
      <c r="C50" s="64">
        <v>25</v>
      </c>
      <c r="D50" s="3"/>
      <c r="E50" s="3"/>
      <c r="F50" s="3">
        <v>50</v>
      </c>
      <c r="G50" s="51">
        <f>C50*F50</f>
        <v>1250</v>
      </c>
      <c r="H50" s="12"/>
      <c r="I50" s="3"/>
      <c r="J50" s="3"/>
      <c r="K50" s="3"/>
      <c r="L50" s="61"/>
      <c r="M50" s="62">
        <f t="shared" si="10"/>
        <v>625</v>
      </c>
      <c r="N50" s="62"/>
      <c r="O50" s="70">
        <f t="shared" si="12"/>
        <v>625</v>
      </c>
    </row>
    <row r="51" spans="1:15" ht="30" x14ac:dyDescent="0.25">
      <c r="A51" s="17" t="s">
        <v>63</v>
      </c>
      <c r="B51" s="3" t="s">
        <v>6</v>
      </c>
      <c r="C51" s="64">
        <v>16.7</v>
      </c>
      <c r="D51" s="3">
        <v>15</v>
      </c>
      <c r="E51" s="3">
        <v>17</v>
      </c>
      <c r="F51" s="3">
        <v>255</v>
      </c>
      <c r="G51" s="51">
        <f>C51*F51</f>
        <v>4258.5</v>
      </c>
      <c r="H51" s="12"/>
      <c r="I51" s="3"/>
      <c r="J51" s="3"/>
      <c r="K51" s="3"/>
      <c r="L51" s="61"/>
      <c r="M51" s="62">
        <f t="shared" si="10"/>
        <v>2129.25</v>
      </c>
      <c r="N51" s="62"/>
      <c r="O51" s="70">
        <f t="shared" si="12"/>
        <v>2129.25</v>
      </c>
    </row>
    <row r="52" spans="1:15" x14ac:dyDescent="0.25">
      <c r="A52" s="13" t="s">
        <v>64</v>
      </c>
      <c r="B52" s="4"/>
      <c r="C52" s="82"/>
      <c r="D52" s="27"/>
      <c r="E52" s="27"/>
      <c r="F52" s="2"/>
      <c r="G52" s="50">
        <f>SUM(G6,G9,G27,G36,G42,G46,G51)</f>
        <v>90847.999999999985</v>
      </c>
      <c r="H52" s="12"/>
      <c r="I52" s="3"/>
      <c r="J52" s="3"/>
      <c r="K52" s="3"/>
      <c r="L52" s="61"/>
      <c r="M52" s="62">
        <f t="shared" si="10"/>
        <v>45423.999999999993</v>
      </c>
      <c r="N52" s="62"/>
      <c r="O52" s="70">
        <f t="shared" si="12"/>
        <v>45423.999999999993</v>
      </c>
    </row>
    <row r="53" spans="1:15" x14ac:dyDescent="0.25">
      <c r="A53" s="13" t="s">
        <v>65</v>
      </c>
      <c r="B53" s="4"/>
      <c r="C53" s="82"/>
      <c r="D53" s="27"/>
      <c r="E53" s="27"/>
      <c r="F53" s="2"/>
      <c r="G53" s="50">
        <f>SUM(G7,G10:G26,G29:G34,G37:G40,G43,G44,G47:G50)</f>
        <v>75894.999995799997</v>
      </c>
      <c r="H53" s="12"/>
      <c r="I53" s="3"/>
      <c r="J53" s="3"/>
      <c r="K53" s="3"/>
      <c r="L53" s="61"/>
      <c r="M53" s="62">
        <f t="shared" si="10"/>
        <v>37947.499997899999</v>
      </c>
      <c r="N53" s="62"/>
      <c r="O53" s="70">
        <f t="shared" si="12"/>
        <v>37947.499997899999</v>
      </c>
    </row>
    <row r="54" spans="1:15" x14ac:dyDescent="0.25">
      <c r="A54" s="13" t="s">
        <v>66</v>
      </c>
      <c r="B54" s="4"/>
      <c r="C54" s="82"/>
      <c r="D54" s="27"/>
      <c r="E54" s="27"/>
      <c r="F54" s="2"/>
      <c r="G54" s="50">
        <f>SUM(G52:G53)</f>
        <v>166742.99999579997</v>
      </c>
      <c r="H54" s="12"/>
      <c r="I54" s="3"/>
      <c r="J54" s="3"/>
      <c r="K54" s="3"/>
      <c r="L54" s="61"/>
      <c r="M54" s="62">
        <f t="shared" si="10"/>
        <v>83371.499997899984</v>
      </c>
      <c r="N54" s="62"/>
      <c r="O54" s="70">
        <f t="shared" si="12"/>
        <v>83371.499997899984</v>
      </c>
    </row>
    <row r="55" spans="1:15" ht="45" x14ac:dyDescent="0.25">
      <c r="A55" s="44" t="s">
        <v>72</v>
      </c>
      <c r="B55" s="43" t="s">
        <v>73</v>
      </c>
      <c r="C55" s="47">
        <v>686.58820000000003</v>
      </c>
      <c r="D55" s="42"/>
      <c r="E55" s="42">
        <v>17</v>
      </c>
      <c r="F55" s="45"/>
      <c r="G55" s="56">
        <f>C55*E55</f>
        <v>11671.999400000001</v>
      </c>
      <c r="H55" s="69"/>
      <c r="I55" s="63">
        <f>G55</f>
        <v>11671.999400000001</v>
      </c>
      <c r="J55" s="59"/>
      <c r="K55" s="59">
        <f>I55/K5</f>
        <v>686.58820000000003</v>
      </c>
      <c r="L55" s="60">
        <f>K55/2</f>
        <v>343.29410000000001</v>
      </c>
      <c r="M55" s="60">
        <f>I55/2</f>
        <v>5835.9997000000003</v>
      </c>
      <c r="N55" s="60">
        <v>343.29410000000001</v>
      </c>
      <c r="O55" s="71">
        <v>5835.9997000000003</v>
      </c>
    </row>
    <row r="56" spans="1:15" x14ac:dyDescent="0.25">
      <c r="A56" s="19" t="s">
        <v>30</v>
      </c>
      <c r="B56" s="4"/>
      <c r="C56" s="82"/>
      <c r="D56" s="27"/>
      <c r="E56" s="27"/>
      <c r="F56" s="2"/>
      <c r="G56" s="57">
        <f>SUM(G54,G55)</f>
        <v>178414.99939579997</v>
      </c>
      <c r="H56" s="12"/>
      <c r="I56" s="26">
        <f>SUM(I6:I55)</f>
        <v>178414.99939580003</v>
      </c>
      <c r="J56" s="26"/>
      <c r="K56" s="26"/>
      <c r="L56" s="61"/>
      <c r="M56" s="61"/>
      <c r="N56" s="64"/>
      <c r="O56" s="36"/>
    </row>
    <row r="57" spans="1:15" ht="15.75" thickBot="1" x14ac:dyDescent="0.3">
      <c r="A57" s="20" t="s">
        <v>68</v>
      </c>
      <c r="B57" s="21"/>
      <c r="C57" s="83"/>
      <c r="D57" s="22"/>
      <c r="E57" s="22"/>
      <c r="F57" s="23"/>
      <c r="G57" s="58">
        <f>G56/2</f>
        <v>89207.499697899984</v>
      </c>
      <c r="H57" s="72"/>
      <c r="I57" s="73"/>
      <c r="J57" s="73"/>
      <c r="K57" s="73"/>
      <c r="L57" s="74">
        <f>SUM(L5:L56)</f>
        <v>5247.4999822294121</v>
      </c>
      <c r="M57" s="74">
        <f>M5+M8+M35+M41+M45+M55</f>
        <v>89207.499697900013</v>
      </c>
      <c r="N57" s="74">
        <v>5247.4999822294121</v>
      </c>
      <c r="O57" s="75">
        <v>89207.499697900013</v>
      </c>
    </row>
    <row r="58" spans="1:15" x14ac:dyDescent="0.25">
      <c r="I58" s="33"/>
    </row>
    <row r="59" spans="1:15" x14ac:dyDescent="0.25">
      <c r="I59" s="7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Aire</cp:lastModifiedBy>
  <cp:lastPrinted>2022-12-22T18:01:20Z</cp:lastPrinted>
  <dcterms:created xsi:type="dcterms:W3CDTF">2022-12-19T20:56:46Z</dcterms:created>
  <dcterms:modified xsi:type="dcterms:W3CDTF">2022-12-23T06:57:31Z</dcterms:modified>
</cp:coreProperties>
</file>